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Global-to-Local" sheetId="5" r:id="rId1"/>
    <sheet name="Round-off" sheetId="6" r:id="rId2"/>
  </sheets>
  <calcPr calcId="145621"/>
</workbook>
</file>

<file path=xl/calcChain.xml><?xml version="1.0" encoding="utf-8"?>
<calcChain xmlns="http://schemas.openxmlformats.org/spreadsheetml/2006/main">
  <c r="L22" i="6" l="1"/>
  <c r="K22" i="6"/>
  <c r="J22" i="6"/>
  <c r="I22" i="6"/>
  <c r="H22" i="6"/>
  <c r="G22" i="6"/>
  <c r="D6" i="6"/>
  <c r="C6" i="6"/>
  <c r="B6" i="6"/>
  <c r="B10" i="6" l="1"/>
  <c r="H12" i="6"/>
  <c r="D6" i="5"/>
  <c r="C6" i="5"/>
  <c r="B6" i="5"/>
  <c r="N14" i="6" l="1"/>
  <c r="J14" i="6" s="1"/>
  <c r="L14" i="6"/>
  <c r="J12" i="6"/>
  <c r="M14" i="6"/>
  <c r="K12" i="6"/>
  <c r="I12" i="6"/>
  <c r="H22" i="5"/>
  <c r="I22" i="5"/>
  <c r="J22" i="5"/>
  <c r="K22" i="5"/>
  <c r="L22" i="5"/>
  <c r="G22" i="5"/>
  <c r="C10" i="5"/>
  <c r="B10" i="5"/>
  <c r="A10" i="5"/>
  <c r="H12" i="5"/>
  <c r="N14" i="5" s="1"/>
  <c r="L12" i="6" l="1"/>
  <c r="N12" i="6"/>
  <c r="M12" i="6"/>
  <c r="B12" i="6" s="1"/>
  <c r="D18" i="6" s="1"/>
  <c r="I14" i="6"/>
  <c r="K14" i="6"/>
  <c r="K12" i="5"/>
  <c r="L14" i="5"/>
  <c r="I12" i="5"/>
  <c r="A11" i="5" s="1"/>
  <c r="J12" i="5"/>
  <c r="B11" i="5" s="1"/>
  <c r="M14" i="5"/>
  <c r="I14" i="5" s="1"/>
  <c r="M12" i="5" l="1"/>
  <c r="B12" i="5" s="1"/>
  <c r="D19" i="5"/>
  <c r="D24" i="5" s="1"/>
  <c r="B19" i="6"/>
  <c r="D22" i="6" s="1"/>
  <c r="C24" i="6"/>
  <c r="C19" i="6"/>
  <c r="D23" i="6" s="1"/>
  <c r="C18" i="6"/>
  <c r="C23" i="6" s="1"/>
  <c r="B18" i="6"/>
  <c r="C22" i="6" s="1"/>
  <c r="D19" i="6"/>
  <c r="D24" i="6" s="1"/>
  <c r="B15" i="6"/>
  <c r="D17" i="6" s="1"/>
  <c r="B24" i="6" s="1"/>
  <c r="C11" i="5"/>
  <c r="B19" i="5" s="1"/>
  <c r="D22" i="5" s="1"/>
  <c r="L12" i="5"/>
  <c r="A12" i="5" s="1"/>
  <c r="D18" i="5" s="1"/>
  <c r="C24" i="5" s="1"/>
  <c r="K14" i="5"/>
  <c r="J14" i="5"/>
  <c r="N12" i="5"/>
  <c r="C12" i="5" s="1"/>
  <c r="B17" i="6" l="1"/>
  <c r="B22" i="6" s="1"/>
  <c r="C17" i="6"/>
  <c r="B23" i="6" s="1"/>
  <c r="H27" i="6"/>
  <c r="K27" i="6"/>
  <c r="L27" i="6"/>
  <c r="I27" i="6"/>
  <c r="C19" i="5"/>
  <c r="D23" i="5" s="1"/>
  <c r="I27" i="5" s="1"/>
  <c r="B18" i="5"/>
  <c r="C22" i="5" s="1"/>
  <c r="C18" i="5"/>
  <c r="C23" i="5" s="1"/>
  <c r="B15" i="5"/>
  <c r="B17" i="5" s="1"/>
  <c r="B22" i="5" s="1"/>
  <c r="G27" i="6" l="1"/>
  <c r="J27" i="6"/>
  <c r="L27" i="5"/>
  <c r="D17" i="5"/>
  <c r="B24" i="5" s="1"/>
  <c r="C17" i="5"/>
  <c r="B23" i="5" s="1"/>
  <c r="K27" i="5"/>
  <c r="H27" i="5"/>
  <c r="J27" i="5" l="1"/>
  <c r="G27" i="5"/>
</calcChain>
</file>

<file path=xl/sharedStrings.xml><?xml version="1.0" encoding="utf-8"?>
<sst xmlns="http://schemas.openxmlformats.org/spreadsheetml/2006/main" count="82" uniqueCount="31">
  <si>
    <t>Det A</t>
  </si>
  <si>
    <t>M</t>
  </si>
  <si>
    <t>FX</t>
  </si>
  <si>
    <t>FY</t>
  </si>
  <si>
    <t>FZ</t>
  </si>
  <si>
    <t>MX</t>
  </si>
  <si>
    <t>MY</t>
  </si>
  <si>
    <t>Mz</t>
  </si>
  <si>
    <t>fx</t>
  </si>
  <si>
    <t>fy</t>
  </si>
  <si>
    <t>fz</t>
  </si>
  <si>
    <t>mx</t>
  </si>
  <si>
    <t>my</t>
  </si>
  <si>
    <t>mz</t>
  </si>
  <si>
    <t>Local</t>
  </si>
  <si>
    <t>Global</t>
  </si>
  <si>
    <t>Local x axis = l1 = (x2-x1)/dist; m1 = (y2-y2)/dist; n1 = (z2-z1)/dist</t>
  </si>
  <si>
    <t>Inverse Matrix = MR</t>
  </si>
  <si>
    <t>Y Vertical in CAEPIPE</t>
  </si>
  <si>
    <t>Enter 1, if Y is vertical or Enter 0 if Z is vertical</t>
  </si>
  <si>
    <t>Local y axis</t>
  </si>
  <si>
    <t>Local x axis</t>
  </si>
  <si>
    <t>local z axis</t>
  </si>
  <si>
    <t>local y axis</t>
  </si>
  <si>
    <t>yproj</t>
  </si>
  <si>
    <t>Convert Global Forces and Moments to Local Forces and Moments</t>
  </si>
  <si>
    <t>Global Forces &amp; Moments</t>
  </si>
  <si>
    <t>Enter values only to those Cells that are highlighted with Gray Background. Do not alter / modify other values in this sheet.</t>
  </si>
  <si>
    <t>Node 1 Coordinate</t>
  </si>
  <si>
    <t>Node 2 Coordinate</t>
  </si>
  <si>
    <t>Enter the coordinate of Node 1 and Node 2 from CAEPIPE. Example, Node 1 = 1265 and Node 2 = 1270. If you wish to get the local x force in the direction connecting the Node 1270 and Node 1265, then enter Node 1 coordinate as equal to Node 1270 coordinate and Node 2 coordinate as equal to Node 1265.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</si>
</sst>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18" fillId="0" borderId="10" xfId="0" applyFont="1" applyBorder="1"/>
    <xf numFmtId="0" fontId="0" fillId="0" borderId="10" xfId="0" applyBorder="1"/>
    <xf numFmtId="164" fontId="19" fillId="0" borderId="0" xfId="0" applyNumberFormat="1" applyFont="1"/>
    <xf numFmtId="0" fontId="19" fillId="0" borderId="0" xfId="0" applyFont="1"/>
    <xf numFmtId="164" fontId="0" fillId="0" borderId="10" xfId="0" applyNumberFormat="1" applyBorder="1"/>
    <xf numFmtId="164" fontId="19" fillId="0" borderId="10" xfId="0" applyNumberFormat="1" applyFont="1" applyBorder="1"/>
    <xf numFmtId="1" fontId="0" fillId="0" borderId="10" xfId="0" applyNumberFormat="1" applyBorder="1"/>
    <xf numFmtId="0" fontId="0" fillId="34" borderId="10" xfId="0" applyFill="1" applyBorder="1"/>
    <xf numFmtId="164" fontId="18" fillId="0" borderId="10" xfId="0" applyNumberFormat="1" applyFont="1" applyBorder="1"/>
    <xf numFmtId="0" fontId="14" fillId="0" borderId="17" xfId="0" applyFont="1" applyBorder="1"/>
    <xf numFmtId="0" fontId="18" fillId="0" borderId="17" xfId="0" applyFont="1" applyBorder="1"/>
    <xf numFmtId="0" fontId="0" fillId="0" borderId="18" xfId="0" applyBorder="1"/>
    <xf numFmtId="0" fontId="18" fillId="0" borderId="19" xfId="0" applyFont="1" applyBorder="1"/>
    <xf numFmtId="0" fontId="18" fillId="33" borderId="20" xfId="0" applyFont="1" applyFill="1" applyBorder="1"/>
    <xf numFmtId="0" fontId="0" fillId="0" borderId="20" xfId="0" applyBorder="1"/>
    <xf numFmtId="0" fontId="0" fillId="0" borderId="21" xfId="0" applyBorder="1"/>
    <xf numFmtId="0" fontId="18" fillId="34" borderId="10" xfId="0" applyFont="1" applyFill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0" fillId="33" borderId="32" xfId="0" applyFont="1" applyFill="1" applyBorder="1" applyAlignment="1">
      <alignment horizontal="center"/>
    </xf>
    <xf numFmtId="0" fontId="20" fillId="33" borderId="33" xfId="0" applyFont="1" applyFill="1" applyBorder="1" applyAlignment="1">
      <alignment horizontal="center"/>
    </xf>
    <xf numFmtId="0" fontId="20" fillId="33" borderId="34" xfId="0" applyFont="1" applyFill="1" applyBorder="1" applyAlignment="1">
      <alignment horizontal="center"/>
    </xf>
    <xf numFmtId="0" fontId="18" fillId="35" borderId="10" xfId="0" applyFont="1" applyFill="1" applyBorder="1"/>
    <xf numFmtId="165" fontId="0" fillId="33" borderId="10" xfId="0" applyNumberFormat="1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18" fillId="0" borderId="11" xfId="0" quotePrefix="1" applyFont="1" applyBorder="1" applyAlignment="1">
      <alignment horizontal="left"/>
    </xf>
    <xf numFmtId="0" fontId="18" fillId="0" borderId="12" xfId="0" quotePrefix="1" applyFont="1" applyBorder="1" applyAlignment="1">
      <alignment horizontal="left"/>
    </xf>
    <xf numFmtId="0" fontId="18" fillId="0" borderId="22" xfId="0" quotePrefix="1" applyFont="1" applyBorder="1" applyAlignment="1">
      <alignment horizontal="left"/>
    </xf>
    <xf numFmtId="0" fontId="14" fillId="33" borderId="11" xfId="0" applyFont="1" applyFill="1" applyBorder="1" applyAlignment="1">
      <alignment horizontal="center"/>
    </xf>
    <xf numFmtId="0" fontId="14" fillId="33" borderId="12" xfId="0" applyFont="1" applyFill="1" applyBorder="1" applyAlignment="1">
      <alignment horizontal="center"/>
    </xf>
    <xf numFmtId="0" fontId="14" fillId="33" borderId="13" xfId="0" applyFont="1" applyFill="1" applyBorder="1" applyAlignment="1">
      <alignment horizontal="center"/>
    </xf>
    <xf numFmtId="0" fontId="0" fillId="0" borderId="36" xfId="0" applyFont="1" applyBorder="1" applyAlignment="1">
      <alignment horizontal="left" wrapText="1"/>
    </xf>
    <xf numFmtId="0" fontId="0" fillId="0" borderId="37" xfId="0" applyFont="1" applyBorder="1" applyAlignment="1">
      <alignment horizontal="left" wrapText="1"/>
    </xf>
    <xf numFmtId="0" fontId="0" fillId="0" borderId="38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3" xfId="0" applyFont="1" applyBorder="1" applyAlignment="1">
      <alignment horizontal="left" wrapText="1"/>
    </xf>
    <xf numFmtId="0" fontId="0" fillId="0" borderId="35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E2" sqref="E2:J3"/>
    </sheetView>
  </sheetViews>
  <sheetFormatPr defaultRowHeight="15" x14ac:dyDescent="0.25"/>
  <cols>
    <col min="1" max="1" width="28.42578125" customWidth="1"/>
    <col min="2" max="2" width="9.5703125" bestFit="1" customWidth="1"/>
    <col min="3" max="4" width="9.28515625" bestFit="1" customWidth="1"/>
    <col min="5" max="5" width="12.5703125" customWidth="1"/>
  </cols>
  <sheetData>
    <row r="1" spans="1:16" ht="18.75" x14ac:dyDescent="0.3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3"/>
      <c r="L1" s="34" t="s">
        <v>27</v>
      </c>
      <c r="M1" s="35"/>
      <c r="N1" s="35"/>
      <c r="O1" s="35"/>
      <c r="P1" s="36"/>
    </row>
    <row r="2" spans="1:16" ht="45.75" customHeight="1" x14ac:dyDescent="0.25">
      <c r="A2" s="22" t="s">
        <v>28</v>
      </c>
      <c r="B2" s="27">
        <v>1801.9014999999999</v>
      </c>
      <c r="C2" s="27">
        <v>0</v>
      </c>
      <c r="D2" s="27">
        <v>-324.70100000000002</v>
      </c>
      <c r="E2" s="49" t="s">
        <v>30</v>
      </c>
      <c r="F2" s="50"/>
      <c r="G2" s="50"/>
      <c r="H2" s="50"/>
      <c r="I2" s="50"/>
      <c r="J2" s="51"/>
      <c r="L2" s="37"/>
      <c r="M2" s="38"/>
      <c r="N2" s="38"/>
      <c r="O2" s="38"/>
      <c r="P2" s="39"/>
    </row>
    <row r="3" spans="1:16" ht="48.75" customHeight="1" x14ac:dyDescent="0.25">
      <c r="A3" s="22" t="s">
        <v>29</v>
      </c>
      <c r="B3" s="27">
        <v>1810.1338000000001</v>
      </c>
      <c r="C3" s="27">
        <v>0</v>
      </c>
      <c r="D3" s="27">
        <v>-320.8623</v>
      </c>
      <c r="E3" s="52"/>
      <c r="F3" s="53"/>
      <c r="G3" s="53"/>
      <c r="H3" s="53"/>
      <c r="I3" s="53"/>
      <c r="J3" s="54"/>
      <c r="L3" s="37"/>
      <c r="M3" s="38"/>
      <c r="N3" s="38"/>
      <c r="O3" s="38"/>
      <c r="P3" s="39"/>
    </row>
    <row r="4" spans="1:16" ht="15.75" customHeight="1" x14ac:dyDescent="0.3">
      <c r="A4" s="18"/>
      <c r="B4" s="23"/>
      <c r="C4" s="24"/>
      <c r="D4" s="25"/>
      <c r="E4" s="19"/>
      <c r="F4" s="20"/>
      <c r="G4" s="20"/>
      <c r="H4" s="20"/>
      <c r="I4" s="20"/>
      <c r="J4" s="21"/>
      <c r="L4" s="37"/>
      <c r="M4" s="38"/>
      <c r="N4" s="38"/>
      <c r="O4" s="38"/>
      <c r="P4" s="39"/>
    </row>
    <row r="5" spans="1:16" x14ac:dyDescent="0.25">
      <c r="A5" s="10" t="s">
        <v>18</v>
      </c>
      <c r="B5" s="46">
        <v>1</v>
      </c>
      <c r="C5" s="47"/>
      <c r="D5" s="48"/>
      <c r="E5" s="43" t="s">
        <v>19</v>
      </c>
      <c r="F5" s="44"/>
      <c r="G5" s="44"/>
      <c r="H5" s="44"/>
      <c r="I5" s="44"/>
      <c r="J5" s="45"/>
      <c r="L5" s="37"/>
      <c r="M5" s="38"/>
      <c r="N5" s="38"/>
      <c r="O5" s="38"/>
      <c r="P5" s="39"/>
    </row>
    <row r="6" spans="1:16" ht="30" customHeight="1" x14ac:dyDescent="0.25">
      <c r="A6" s="10" t="s">
        <v>21</v>
      </c>
      <c r="B6" s="26">
        <f>(B3-B2)/SQRT((B3-B2)^2+(C3-C2)^2+(D3-D2)^2)</f>
        <v>0.90631135162080612</v>
      </c>
      <c r="C6" s="26">
        <f>(C3-C2)/SQRT((B3-B2)^2+(C3-C2)^2+(D3-D2)^2)</f>
        <v>0</v>
      </c>
      <c r="D6" s="26">
        <f>(D3-D2)/SQRT((B3-B2)^2+(C3-C2)^2+(D3-D2)^2)</f>
        <v>0.4226106173811392</v>
      </c>
      <c r="E6" s="55" t="s">
        <v>16</v>
      </c>
      <c r="F6" s="56"/>
      <c r="G6" s="56"/>
      <c r="H6" s="56"/>
      <c r="I6" s="56"/>
      <c r="J6" s="57"/>
      <c r="L6" s="37"/>
      <c r="M6" s="38"/>
      <c r="N6" s="38"/>
      <c r="O6" s="38"/>
      <c r="P6" s="39"/>
    </row>
    <row r="7" spans="1:16" ht="21" customHeight="1" x14ac:dyDescent="0.25">
      <c r="A7" s="11" t="s">
        <v>26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2"/>
      <c r="I7" s="2"/>
      <c r="J7" s="12"/>
      <c r="L7" s="37"/>
      <c r="M7" s="38"/>
      <c r="N7" s="38"/>
      <c r="O7" s="38"/>
      <c r="P7" s="39"/>
    </row>
    <row r="8" spans="1:16" ht="15.75" thickBot="1" x14ac:dyDescent="0.3">
      <c r="A8" s="13"/>
      <c r="B8" s="14">
        <v>2783</v>
      </c>
      <c r="C8" s="14">
        <v>-274</v>
      </c>
      <c r="D8" s="14">
        <v>1582</v>
      </c>
      <c r="E8" s="14">
        <v>75</v>
      </c>
      <c r="F8" s="14">
        <v>-4139</v>
      </c>
      <c r="G8" s="14">
        <v>-233</v>
      </c>
      <c r="H8" s="15"/>
      <c r="I8" s="15"/>
      <c r="J8" s="16"/>
      <c r="L8" s="40"/>
      <c r="M8" s="41"/>
      <c r="N8" s="41"/>
      <c r="O8" s="41"/>
      <c r="P8" s="42"/>
    </row>
    <row r="10" spans="1:16" x14ac:dyDescent="0.25">
      <c r="A10" s="6">
        <f>B6</f>
        <v>0.90631135162080612</v>
      </c>
      <c r="B10" s="6">
        <f>C6</f>
        <v>0</v>
      </c>
      <c r="C10" s="6">
        <f>D6</f>
        <v>0.4226106173811392</v>
      </c>
      <c r="D10" s="2"/>
      <c r="E10" s="2" t="s">
        <v>21</v>
      </c>
    </row>
    <row r="11" spans="1:16" x14ac:dyDescent="0.25">
      <c r="A11" s="5">
        <f>IF(B5=1,I12,I14)</f>
        <v>0</v>
      </c>
      <c r="B11" s="5">
        <f>IF(B5=1,J12,J14)</f>
        <v>1</v>
      </c>
      <c r="C11" s="5">
        <f>IF(B5=1,K12,K14)</f>
        <v>0</v>
      </c>
      <c r="D11" s="2"/>
      <c r="E11" s="2" t="s">
        <v>20</v>
      </c>
      <c r="I11" s="28" t="s">
        <v>23</v>
      </c>
      <c r="J11" s="29"/>
      <c r="K11" s="30"/>
      <c r="L11" s="28" t="s">
        <v>22</v>
      </c>
      <c r="M11" s="29"/>
      <c r="N11" s="30"/>
    </row>
    <row r="12" spans="1:16" x14ac:dyDescent="0.25">
      <c r="A12" s="5">
        <f>IF(B5=1,L12,L14)</f>
        <v>-0.4226106173811392</v>
      </c>
      <c r="B12" s="5">
        <f>IF(B5=1,M12,M14)</f>
        <v>0</v>
      </c>
      <c r="C12" s="5">
        <f>IF(B5=1,N12,N14)</f>
        <v>0.90631135162080612</v>
      </c>
      <c r="D12" s="2"/>
      <c r="E12" s="2" t="s">
        <v>22</v>
      </c>
      <c r="G12" s="4" t="s">
        <v>24</v>
      </c>
      <c r="H12" s="3">
        <f>IF(B5=1,SQRT(B6^2+D6^2),SQRT(B6^2+C6^2))</f>
        <v>1</v>
      </c>
      <c r="I12" s="2">
        <f>IF(H12&lt;0.0005,-1,-B6*C6/H12)</f>
        <v>0</v>
      </c>
      <c r="J12" s="5">
        <f>IF(H12&lt;0.0005,0,H12)</f>
        <v>1</v>
      </c>
      <c r="K12" s="2">
        <f>IF(H12&lt;0.0005,0,-D6*C6/H12)</f>
        <v>0</v>
      </c>
      <c r="L12" s="2">
        <f>C6*K12-D6*J12</f>
        <v>-0.4226106173811392</v>
      </c>
      <c r="M12" s="2">
        <f>D6*I12-B6*K12</f>
        <v>0</v>
      </c>
      <c r="N12" s="5">
        <f>B6*J12-C6*I12</f>
        <v>0.90631135162080612</v>
      </c>
    </row>
    <row r="13" spans="1:16" x14ac:dyDescent="0.25">
      <c r="I13" s="28" t="s">
        <v>23</v>
      </c>
      <c r="J13" s="29"/>
      <c r="K13" s="30"/>
      <c r="L13" s="28" t="s">
        <v>22</v>
      </c>
      <c r="M13" s="29"/>
      <c r="N13" s="30"/>
    </row>
    <row r="14" spans="1:16" x14ac:dyDescent="0.25">
      <c r="I14" s="2">
        <f>M14*D6-N14*C6</f>
        <v>0</v>
      </c>
      <c r="J14" s="5">
        <f>N14*B6-L14*D6</f>
        <v>1.0681783178719191</v>
      </c>
      <c r="K14" s="2">
        <f>L14*C6-M14*B6</f>
        <v>0</v>
      </c>
      <c r="L14" s="2">
        <f>IF(H12&lt;0.0005,-1,-B6*D6/H12)</f>
        <v>-0.38301679984800363</v>
      </c>
      <c r="M14" s="2">
        <f>IF(H12&lt;0.0005,0,-C6*D6/H12)</f>
        <v>0</v>
      </c>
      <c r="N14" s="5">
        <f>IF(H12&lt;0.0005,0,H12)</f>
        <v>1</v>
      </c>
    </row>
    <row r="15" spans="1:16" x14ac:dyDescent="0.25">
      <c r="A15" s="1" t="s">
        <v>0</v>
      </c>
      <c r="B15" s="9">
        <f>(A10*(B11*C12-B12*C11))-(B10*(A11*C12-A12*C11))+(C10*(A11*B12-A12*B11))</f>
        <v>1</v>
      </c>
      <c r="C15" s="2"/>
      <c r="D15" s="2"/>
    </row>
    <row r="16" spans="1:16" x14ac:dyDescent="0.25">
      <c r="A16" s="2"/>
      <c r="B16" s="2"/>
      <c r="C16" s="2"/>
      <c r="D16" s="2"/>
    </row>
    <row r="17" spans="1:12" x14ac:dyDescent="0.25">
      <c r="A17" s="2" t="s">
        <v>1</v>
      </c>
      <c r="B17" s="5">
        <f>(B11*C12-B12*C11)/B15</f>
        <v>0.90631135162080612</v>
      </c>
      <c r="C17" s="5">
        <f>-(A11*C12-C11*A12)/B15</f>
        <v>0</v>
      </c>
      <c r="D17" s="5">
        <f>(A11*B12-A12*B11)/B15</f>
        <v>0.4226106173811392</v>
      </c>
    </row>
    <row r="18" spans="1:12" x14ac:dyDescent="0.25">
      <c r="A18" s="2"/>
      <c r="B18" s="5">
        <f>-(B10*C12-B12*C10)</f>
        <v>0</v>
      </c>
      <c r="C18" s="5">
        <f>(A10*C12-A12*C10)</f>
        <v>1</v>
      </c>
      <c r="D18" s="5">
        <f>-(A10*B12-A12*B10)</f>
        <v>0</v>
      </c>
    </row>
    <row r="19" spans="1:12" x14ac:dyDescent="0.25">
      <c r="A19" s="2"/>
      <c r="B19" s="5">
        <f>(B10*C11-B11*C10)</f>
        <v>-0.4226106173811392</v>
      </c>
      <c r="C19" s="5">
        <f>-(A10*D18-A11*C10)</f>
        <v>0</v>
      </c>
      <c r="D19" s="5">
        <f>(A10*B11-A11*B10)</f>
        <v>0.90631135162080612</v>
      </c>
    </row>
    <row r="20" spans="1:12" x14ac:dyDescent="0.25">
      <c r="A20" s="2"/>
      <c r="B20" s="5"/>
      <c r="C20" s="5"/>
      <c r="D20" s="5"/>
    </row>
    <row r="21" spans="1:12" x14ac:dyDescent="0.25">
      <c r="A21" s="2"/>
      <c r="B21" s="5"/>
      <c r="C21" s="5"/>
      <c r="D21" s="5"/>
      <c r="F21" s="8" t="s">
        <v>15</v>
      </c>
      <c r="G21" s="8" t="s">
        <v>2</v>
      </c>
      <c r="H21" s="8" t="s">
        <v>3</v>
      </c>
      <c r="I21" s="8" t="s">
        <v>4</v>
      </c>
      <c r="J21" s="8" t="s">
        <v>5</v>
      </c>
      <c r="K21" s="8" t="s">
        <v>6</v>
      </c>
      <c r="L21" s="8" t="s">
        <v>7</v>
      </c>
    </row>
    <row r="22" spans="1:12" x14ac:dyDescent="0.25">
      <c r="A22" s="2" t="s">
        <v>17</v>
      </c>
      <c r="B22" s="5">
        <f>B17</f>
        <v>0.90631135162080612</v>
      </c>
      <c r="C22" s="5">
        <f>B18</f>
        <v>0</v>
      </c>
      <c r="D22" s="5">
        <f>B19</f>
        <v>-0.4226106173811392</v>
      </c>
      <c r="F22" s="2"/>
      <c r="G22" s="2">
        <f>B8</f>
        <v>2783</v>
      </c>
      <c r="H22" s="2">
        <f t="shared" ref="H22:L22" si="0">C8</f>
        <v>-274</v>
      </c>
      <c r="I22" s="2">
        <f t="shared" si="0"/>
        <v>1582</v>
      </c>
      <c r="J22" s="2">
        <f t="shared" si="0"/>
        <v>75</v>
      </c>
      <c r="K22" s="2">
        <f t="shared" si="0"/>
        <v>-4139</v>
      </c>
      <c r="L22" s="2">
        <f t="shared" si="0"/>
        <v>-233</v>
      </c>
    </row>
    <row r="23" spans="1:12" x14ac:dyDescent="0.25">
      <c r="A23" s="2"/>
      <c r="B23" s="5">
        <f>C17</f>
        <v>0</v>
      </c>
      <c r="C23" s="5">
        <f>C18</f>
        <v>1</v>
      </c>
      <c r="D23" s="5">
        <f>C19</f>
        <v>0</v>
      </c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5">
        <f>D17</f>
        <v>0.4226106173811392</v>
      </c>
      <c r="C24" s="5">
        <f>D18</f>
        <v>0</v>
      </c>
      <c r="D24" s="5">
        <f>D19</f>
        <v>0.90631135162080612</v>
      </c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</row>
    <row r="26" spans="1:12" x14ac:dyDescent="0.25">
      <c r="F26" s="8" t="s">
        <v>14</v>
      </c>
      <c r="G26" s="8" t="s">
        <v>8</v>
      </c>
      <c r="H26" s="8" t="s">
        <v>9</v>
      </c>
      <c r="I26" s="8" t="s">
        <v>10</v>
      </c>
      <c r="J26" s="8" t="s">
        <v>11</v>
      </c>
      <c r="K26" s="8" t="s">
        <v>12</v>
      </c>
      <c r="L26" s="8" t="s">
        <v>13</v>
      </c>
    </row>
    <row r="27" spans="1:12" x14ac:dyDescent="0.25">
      <c r="F27" s="2"/>
      <c r="G27" s="7">
        <f>G22*B22+H22*B23+I22*B24</f>
        <v>3190.8344882576657</v>
      </c>
      <c r="H27" s="7">
        <f>G22*C22+H22*C23+I22*C24</f>
        <v>-274</v>
      </c>
      <c r="I27" s="7">
        <f>G22*D22+H22*D23+I22*D24</f>
        <v>257.65921009240492</v>
      </c>
      <c r="J27" s="7">
        <f>J22*B22+K22*B23+L22*B24</f>
        <v>-30.494922478244973</v>
      </c>
      <c r="K27" s="7">
        <f>J22*C22+K22*C23+L22*C24</f>
        <v>-4139</v>
      </c>
      <c r="L27" s="7">
        <f>J22*D22+K22*D23+L22*D24</f>
        <v>-242.86634123123326</v>
      </c>
    </row>
    <row r="28" spans="1:12" x14ac:dyDescent="0.25">
      <c r="F28" s="2"/>
      <c r="G28" s="2"/>
      <c r="H28" s="2"/>
      <c r="I28" s="2"/>
      <c r="J28" s="2"/>
      <c r="K28" s="2"/>
      <c r="L28" s="2"/>
    </row>
  </sheetData>
  <mergeCells count="10">
    <mergeCell ref="I11:K11"/>
    <mergeCell ref="L11:N11"/>
    <mergeCell ref="I13:K13"/>
    <mergeCell ref="L13:N13"/>
    <mergeCell ref="A1:J1"/>
    <mergeCell ref="L1:P8"/>
    <mergeCell ref="E5:J5"/>
    <mergeCell ref="B5:D5"/>
    <mergeCell ref="E2:J3"/>
    <mergeCell ref="E6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2" sqref="A2:J3"/>
    </sheetView>
  </sheetViews>
  <sheetFormatPr defaultRowHeight="15" x14ac:dyDescent="0.25"/>
  <cols>
    <col min="1" max="1" width="28.42578125" customWidth="1"/>
    <col min="2" max="2" width="9.5703125" bestFit="1" customWidth="1"/>
    <col min="3" max="4" width="9.28515625" bestFit="1" customWidth="1"/>
    <col min="5" max="5" width="12.5703125" customWidth="1"/>
  </cols>
  <sheetData>
    <row r="1" spans="1:16" ht="18.75" x14ac:dyDescent="0.3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3"/>
      <c r="L1" s="34" t="s">
        <v>27</v>
      </c>
      <c r="M1" s="35"/>
      <c r="N1" s="35"/>
      <c r="O1" s="35"/>
      <c r="P1" s="36"/>
    </row>
    <row r="2" spans="1:16" ht="42" customHeight="1" x14ac:dyDescent="0.25">
      <c r="A2" s="22" t="s">
        <v>28</v>
      </c>
      <c r="B2" s="27">
        <v>1801.9014999999999</v>
      </c>
      <c r="C2" s="27">
        <v>0</v>
      </c>
      <c r="D2" s="27">
        <v>-324.70100000000002</v>
      </c>
      <c r="E2" s="49" t="s">
        <v>30</v>
      </c>
      <c r="F2" s="50"/>
      <c r="G2" s="50"/>
      <c r="H2" s="50"/>
      <c r="I2" s="50"/>
      <c r="J2" s="51"/>
      <c r="L2" s="37"/>
      <c r="M2" s="38"/>
      <c r="N2" s="38"/>
      <c r="O2" s="38"/>
      <c r="P2" s="39"/>
    </row>
    <row r="3" spans="1:16" ht="52.5" customHeight="1" x14ac:dyDescent="0.25">
      <c r="A3" s="22" t="s">
        <v>29</v>
      </c>
      <c r="B3" s="27">
        <v>1810.1338000000001</v>
      </c>
      <c r="C3" s="27">
        <v>0</v>
      </c>
      <c r="D3" s="27">
        <v>-320.8623</v>
      </c>
      <c r="E3" s="52"/>
      <c r="F3" s="53"/>
      <c r="G3" s="53"/>
      <c r="H3" s="53"/>
      <c r="I3" s="53"/>
      <c r="J3" s="54"/>
      <c r="L3" s="37"/>
      <c r="M3" s="38"/>
      <c r="N3" s="38"/>
      <c r="O3" s="38"/>
      <c r="P3" s="39"/>
    </row>
    <row r="4" spans="1:16" ht="15.75" customHeight="1" x14ac:dyDescent="0.3">
      <c r="A4" s="18"/>
      <c r="B4" s="23"/>
      <c r="C4" s="24"/>
      <c r="D4" s="25"/>
      <c r="E4" s="19"/>
      <c r="F4" s="20"/>
      <c r="G4" s="20"/>
      <c r="H4" s="20"/>
      <c r="I4" s="20"/>
      <c r="J4" s="21"/>
      <c r="L4" s="37"/>
      <c r="M4" s="38"/>
      <c r="N4" s="38"/>
      <c r="O4" s="38"/>
      <c r="P4" s="39"/>
    </row>
    <row r="5" spans="1:16" x14ac:dyDescent="0.25">
      <c r="A5" s="10" t="s">
        <v>18</v>
      </c>
      <c r="B5" s="46">
        <v>1</v>
      </c>
      <c r="C5" s="47"/>
      <c r="D5" s="48"/>
      <c r="E5" s="43" t="s">
        <v>19</v>
      </c>
      <c r="F5" s="44"/>
      <c r="G5" s="44"/>
      <c r="H5" s="44"/>
      <c r="I5" s="44"/>
      <c r="J5" s="45"/>
      <c r="L5" s="37"/>
      <c r="M5" s="38"/>
      <c r="N5" s="38"/>
      <c r="O5" s="38"/>
      <c r="P5" s="39"/>
    </row>
    <row r="6" spans="1:16" ht="30" customHeight="1" x14ac:dyDescent="0.25">
      <c r="A6" s="10" t="s">
        <v>21</v>
      </c>
      <c r="B6" s="26">
        <f>(B3-B2)/SQRT((B3-B2)^2+(C3-C2)^2+(D3-D2)^2)</f>
        <v>0.90631135162080612</v>
      </c>
      <c r="C6" s="26">
        <f>(C3-C2)/SQRT((B3-B2)^2+(C3-C2)^2+(D3-D2)^2)</f>
        <v>0</v>
      </c>
      <c r="D6" s="26">
        <f>(D3-D2)/SQRT((B3-B2)^2+(C3-C2)^2+(D3-D2)^2)</f>
        <v>0.4226106173811392</v>
      </c>
      <c r="E6" s="55" t="s">
        <v>16</v>
      </c>
      <c r="F6" s="56"/>
      <c r="G6" s="56"/>
      <c r="H6" s="56"/>
      <c r="I6" s="56"/>
      <c r="J6" s="57"/>
      <c r="L6" s="37"/>
      <c r="M6" s="38"/>
      <c r="N6" s="38"/>
      <c r="O6" s="38"/>
      <c r="P6" s="39"/>
    </row>
    <row r="7" spans="1:16" ht="21" customHeight="1" x14ac:dyDescent="0.25">
      <c r="A7" s="11" t="s">
        <v>26</v>
      </c>
      <c r="B7" s="17" t="s">
        <v>2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7</v>
      </c>
      <c r="H7" s="2"/>
      <c r="I7" s="2"/>
      <c r="J7" s="12"/>
      <c r="L7" s="37"/>
      <c r="M7" s="38"/>
      <c r="N7" s="38"/>
      <c r="O7" s="38"/>
      <c r="P7" s="39"/>
    </row>
    <row r="8" spans="1:16" ht="15.75" thickBot="1" x14ac:dyDescent="0.3">
      <c r="A8" s="13"/>
      <c r="B8" s="14">
        <v>2783</v>
      </c>
      <c r="C8" s="14">
        <v>-274</v>
      </c>
      <c r="D8" s="14">
        <v>1582</v>
      </c>
      <c r="E8" s="14">
        <v>75</v>
      </c>
      <c r="F8" s="14">
        <v>-4139</v>
      </c>
      <c r="G8" s="14">
        <v>-233</v>
      </c>
      <c r="H8" s="15"/>
      <c r="I8" s="15"/>
      <c r="J8" s="16"/>
      <c r="L8" s="40"/>
      <c r="M8" s="41"/>
      <c r="N8" s="41"/>
      <c r="O8" s="41"/>
      <c r="P8" s="42"/>
    </row>
    <row r="10" spans="1:16" x14ac:dyDescent="0.25">
      <c r="A10" s="6">
        <v>0.90600000000000003</v>
      </c>
      <c r="B10" s="6">
        <f>C6</f>
        <v>0</v>
      </c>
      <c r="C10" s="6">
        <v>0.42299999999999999</v>
      </c>
      <c r="D10" s="2"/>
      <c r="E10" s="2" t="s">
        <v>21</v>
      </c>
    </row>
    <row r="11" spans="1:16" x14ac:dyDescent="0.25">
      <c r="A11" s="5">
        <v>0</v>
      </c>
      <c r="B11" s="5">
        <v>1</v>
      </c>
      <c r="C11" s="5">
        <v>0</v>
      </c>
      <c r="D11" s="2"/>
      <c r="E11" s="2" t="s">
        <v>20</v>
      </c>
      <c r="I11" s="28" t="s">
        <v>23</v>
      </c>
      <c r="J11" s="29"/>
      <c r="K11" s="30"/>
      <c r="L11" s="28" t="s">
        <v>22</v>
      </c>
      <c r="M11" s="29"/>
      <c r="N11" s="30"/>
    </row>
    <row r="12" spans="1:16" x14ac:dyDescent="0.25">
      <c r="A12" s="5">
        <v>-0.42299999999999999</v>
      </c>
      <c r="B12" s="5">
        <f>IF(B5=1,M12,M14)</f>
        <v>0</v>
      </c>
      <c r="C12" s="5">
        <v>0.90600000000000003</v>
      </c>
      <c r="D12" s="2"/>
      <c r="E12" s="2" t="s">
        <v>22</v>
      </c>
      <c r="G12" s="4" t="s">
        <v>24</v>
      </c>
      <c r="H12" s="3">
        <f>IF(B5=1,SQRT(B6^2+D6^2),SQRT(B6^2+C6^2))</f>
        <v>1</v>
      </c>
      <c r="I12" s="2">
        <f>IF(H12&lt;0.0005,-1,-B6*C6/H12)</f>
        <v>0</v>
      </c>
      <c r="J12" s="5">
        <f>IF(H12&lt;0.0005,0,H12)</f>
        <v>1</v>
      </c>
      <c r="K12" s="2">
        <f>IF(H12&lt;0.0005,0,-D6*C6/H12)</f>
        <v>0</v>
      </c>
      <c r="L12" s="2">
        <f>C6*K12-D6*J12</f>
        <v>-0.4226106173811392</v>
      </c>
      <c r="M12" s="2">
        <f>D6*I12-B6*K12</f>
        <v>0</v>
      </c>
      <c r="N12" s="5">
        <f>B6*J12-C6*I12</f>
        <v>0.90631135162080612</v>
      </c>
    </row>
    <row r="13" spans="1:16" x14ac:dyDescent="0.25">
      <c r="I13" s="28" t="s">
        <v>23</v>
      </c>
      <c r="J13" s="29"/>
      <c r="K13" s="30"/>
      <c r="L13" s="28" t="s">
        <v>22</v>
      </c>
      <c r="M13" s="29"/>
      <c r="N13" s="30"/>
    </row>
    <row r="14" spans="1:16" x14ac:dyDescent="0.25">
      <c r="I14" s="2">
        <f>M14*D6-N14*C6</f>
        <v>0</v>
      </c>
      <c r="J14" s="5">
        <f>N14*B6-L14*D6</f>
        <v>1.0681783178719191</v>
      </c>
      <c r="K14" s="2">
        <f>L14*C6-M14*B6</f>
        <v>0</v>
      </c>
      <c r="L14" s="2">
        <f>IF(H12&lt;0.0005,-1,-B6*D6/H12)</f>
        <v>-0.38301679984800363</v>
      </c>
      <c r="M14" s="2">
        <f>IF(H12&lt;0.0005,0,-C6*D6/H12)</f>
        <v>0</v>
      </c>
      <c r="N14" s="5">
        <f>IF(H12&lt;0.0005,0,H12)</f>
        <v>1</v>
      </c>
    </row>
    <row r="15" spans="1:16" x14ac:dyDescent="0.25">
      <c r="A15" s="1" t="s">
        <v>0</v>
      </c>
      <c r="B15" s="9">
        <f>(A10*(B11*C12-B12*C11))-(B10*(A11*C12-A12*C11))+(C10*(A11*B12-A12*B11))</f>
        <v>0.99976500000000001</v>
      </c>
      <c r="C15" s="2"/>
      <c r="D15" s="2"/>
    </row>
    <row r="16" spans="1:16" x14ac:dyDescent="0.25">
      <c r="A16" s="2"/>
      <c r="B16" s="2"/>
      <c r="C16" s="2"/>
      <c r="D16" s="2"/>
    </row>
    <row r="17" spans="1:12" x14ac:dyDescent="0.25">
      <c r="A17" s="2" t="s">
        <v>1</v>
      </c>
      <c r="B17" s="5">
        <f>(B11*C12-B12*C11)/B15</f>
        <v>0.90621296004561069</v>
      </c>
      <c r="C17" s="5">
        <f>-(A11*C12-C11*A12)/B15</f>
        <v>0</v>
      </c>
      <c r="D17" s="5">
        <f>(A11*B12-A12*B11)/B15</f>
        <v>0.42309942836566589</v>
      </c>
    </row>
    <row r="18" spans="1:12" x14ac:dyDescent="0.25">
      <c r="A18" s="2"/>
      <c r="B18" s="5">
        <f>-(B10*C12-B12*C10)</f>
        <v>0</v>
      </c>
      <c r="C18" s="5">
        <f>(A10*C12-A12*C10)</f>
        <v>0.99976500000000001</v>
      </c>
      <c r="D18" s="5">
        <f>-(A10*B12-A12*B10)</f>
        <v>0</v>
      </c>
    </row>
    <row r="19" spans="1:12" x14ac:dyDescent="0.25">
      <c r="A19" s="2"/>
      <c r="B19" s="5">
        <f>(B10*C11-B11*C10)</f>
        <v>-0.42299999999999999</v>
      </c>
      <c r="C19" s="5">
        <f>-(A10*D18-A11*C10)</f>
        <v>0</v>
      </c>
      <c r="D19" s="5">
        <f>(A10*B11-A11*B10)</f>
        <v>0.90600000000000003</v>
      </c>
    </row>
    <row r="20" spans="1:12" x14ac:dyDescent="0.25">
      <c r="A20" s="2"/>
      <c r="B20" s="5"/>
      <c r="C20" s="5"/>
      <c r="D20" s="5"/>
    </row>
    <row r="21" spans="1:12" x14ac:dyDescent="0.25">
      <c r="A21" s="2"/>
      <c r="B21" s="5"/>
      <c r="C21" s="5"/>
      <c r="D21" s="5"/>
      <c r="F21" s="8" t="s">
        <v>15</v>
      </c>
      <c r="G21" s="8" t="s">
        <v>2</v>
      </c>
      <c r="H21" s="8" t="s">
        <v>3</v>
      </c>
      <c r="I21" s="8" t="s">
        <v>4</v>
      </c>
      <c r="J21" s="8" t="s">
        <v>5</v>
      </c>
      <c r="K21" s="8" t="s">
        <v>6</v>
      </c>
      <c r="L21" s="8" t="s">
        <v>7</v>
      </c>
    </row>
    <row r="22" spans="1:12" x14ac:dyDescent="0.25">
      <c r="A22" s="2" t="s">
        <v>17</v>
      </c>
      <c r="B22" s="5">
        <f>B17</f>
        <v>0.90621296004561069</v>
      </c>
      <c r="C22" s="5">
        <f>B18</f>
        <v>0</v>
      </c>
      <c r="D22" s="5">
        <f>B19</f>
        <v>-0.42299999999999999</v>
      </c>
      <c r="F22" s="2"/>
      <c r="G22" s="2">
        <f>B8</f>
        <v>2783</v>
      </c>
      <c r="H22" s="2">
        <f t="shared" ref="H22:L22" si="0">C8</f>
        <v>-274</v>
      </c>
      <c r="I22" s="2">
        <f t="shared" si="0"/>
        <v>1582</v>
      </c>
      <c r="J22" s="2">
        <f t="shared" si="0"/>
        <v>75</v>
      </c>
      <c r="K22" s="2">
        <f t="shared" si="0"/>
        <v>-4139</v>
      </c>
      <c r="L22" s="2">
        <f t="shared" si="0"/>
        <v>-233</v>
      </c>
    </row>
    <row r="23" spans="1:12" x14ac:dyDescent="0.25">
      <c r="A23" s="2"/>
      <c r="B23" s="5">
        <f>C17</f>
        <v>0</v>
      </c>
      <c r="C23" s="5">
        <f>C18</f>
        <v>0.99976500000000001</v>
      </c>
      <c r="D23" s="5">
        <f>C19</f>
        <v>0</v>
      </c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5">
        <f>D17</f>
        <v>0.42309942836566589</v>
      </c>
      <c r="C24" s="5">
        <f>D18</f>
        <v>0</v>
      </c>
      <c r="D24" s="5">
        <f>D19</f>
        <v>0.90600000000000003</v>
      </c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</row>
    <row r="26" spans="1:12" x14ac:dyDescent="0.25">
      <c r="F26" s="8" t="s">
        <v>14</v>
      </c>
      <c r="G26" s="8" t="s">
        <v>8</v>
      </c>
      <c r="H26" s="8" t="s">
        <v>9</v>
      </c>
      <c r="I26" s="8" t="s">
        <v>10</v>
      </c>
      <c r="J26" s="8" t="s">
        <v>11</v>
      </c>
      <c r="K26" s="8" t="s">
        <v>12</v>
      </c>
      <c r="L26" s="8" t="s">
        <v>13</v>
      </c>
    </row>
    <row r="27" spans="1:12" x14ac:dyDescent="0.25">
      <c r="F27" s="2"/>
      <c r="G27" s="7">
        <f>G22*B22+H22*B23+I22*B24</f>
        <v>3191.3339634814183</v>
      </c>
      <c r="H27" s="7">
        <f>G22*C22+H22*C23+I22*C24</f>
        <v>-273.93561</v>
      </c>
      <c r="I27" s="7">
        <f>G22*D22+H22*D23+I22*D24</f>
        <v>256.08300000000008</v>
      </c>
      <c r="J27" s="7">
        <f>J22*B22+K22*B23+L22*B24</f>
        <v>-30.616194805779344</v>
      </c>
      <c r="K27" s="7">
        <f>J22*C22+K22*C23+L22*C24</f>
        <v>-4138.0273349999998</v>
      </c>
      <c r="L27" s="7">
        <f>J22*D22+K22*D23+L22*D24</f>
        <v>-242.82300000000001</v>
      </c>
    </row>
    <row r="28" spans="1:12" x14ac:dyDescent="0.25">
      <c r="F28" s="2"/>
      <c r="G28" s="2"/>
      <c r="H28" s="2"/>
      <c r="I28" s="2"/>
      <c r="J28" s="2"/>
      <c r="K28" s="2"/>
      <c r="L28" s="2"/>
    </row>
  </sheetData>
  <mergeCells count="10">
    <mergeCell ref="I11:K11"/>
    <mergeCell ref="L11:N11"/>
    <mergeCell ref="I13:K13"/>
    <mergeCell ref="L13:N13"/>
    <mergeCell ref="A1:J1"/>
    <mergeCell ref="L1:P8"/>
    <mergeCell ref="E2:J3"/>
    <mergeCell ref="B5:D5"/>
    <mergeCell ref="E5:J5"/>
    <mergeCell ref="E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Global-to-Local</vt:lpstr>
      <vt:lpstr>Round-off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Infoplant</dc:creator>
  <cp:lastModifiedBy>Infoplant</cp:lastModifiedBy>
  <dcterms:created xsi:type="dcterms:W3CDTF">2016-06-27T09:03:14Z</dcterms:created>
  <dcterms:modified xsi:type="dcterms:W3CDTF">2016-06-29T07:46:59Z</dcterms:modified>
</cp:coreProperties>
</file>